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application/octet-stream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thumbnail.wmf" ContentType="image/x-wmf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3049AEDE-154A-437B-B88E-6EAEAA0A288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37" i="1"/>
  <c r="H37" i="1" s="1"/>
  <c r="Q36" i="1"/>
  <c r="H36" i="1"/>
  <c r="R36" i="1" s="1"/>
  <c r="G36" i="1"/>
  <c r="Q35" i="1"/>
  <c r="H35" i="1"/>
  <c r="R35" i="1" s="1"/>
  <c r="G35" i="1"/>
  <c r="Q34" i="1"/>
  <c r="H34" i="1"/>
  <c r="R34" i="1" s="1"/>
  <c r="G34" i="1"/>
  <c r="Q33" i="1"/>
  <c r="H33" i="1"/>
  <c r="R33" i="1" s="1"/>
  <c r="G33" i="1"/>
  <c r="Q37" i="1" s="1"/>
  <c r="G32" i="1"/>
  <c r="H32" i="1" s="1"/>
  <c r="Q31" i="1"/>
  <c r="H31" i="1"/>
  <c r="R31" i="1" s="1"/>
  <c r="G31" i="1"/>
  <c r="Q30" i="1"/>
  <c r="H30" i="1"/>
  <c r="R30" i="1" s="1"/>
  <c r="G30" i="1"/>
  <c r="Q29" i="1"/>
  <c r="H29" i="1"/>
  <c r="R29" i="1" s="1"/>
  <c r="G29" i="1"/>
  <c r="Q28" i="1"/>
  <c r="H28" i="1"/>
  <c r="R28" i="1" s="1"/>
  <c r="G28" i="1"/>
  <c r="Q32" i="1" s="1"/>
  <c r="G27" i="1"/>
  <c r="H27" i="1" s="1"/>
  <c r="Q26" i="1"/>
  <c r="H26" i="1"/>
  <c r="R26" i="1" s="1"/>
  <c r="G26" i="1"/>
  <c r="Q25" i="1"/>
  <c r="H25" i="1"/>
  <c r="R25" i="1" s="1"/>
  <c r="G25" i="1"/>
  <c r="Q24" i="1"/>
  <c r="H24" i="1"/>
  <c r="R24" i="1" s="1"/>
  <c r="G24" i="1"/>
  <c r="Q23" i="1"/>
  <c r="H23" i="1"/>
  <c r="R23" i="1" s="1"/>
  <c r="G23" i="1"/>
  <c r="Q27" i="1" s="1"/>
  <c r="G22" i="1"/>
  <c r="D22" i="1" s="1"/>
  <c r="Q21" i="1"/>
  <c r="H21" i="1"/>
  <c r="R21" i="1" s="1"/>
  <c r="G21" i="1"/>
  <c r="Q20" i="1"/>
  <c r="H20" i="1"/>
  <c r="R20" i="1" s="1"/>
  <c r="G20" i="1"/>
  <c r="Q19" i="1"/>
  <c r="H19" i="1"/>
  <c r="R19" i="1" s="1"/>
  <c r="G19" i="1"/>
  <c r="Q18" i="1"/>
  <c r="H18" i="1"/>
  <c r="R18" i="1" s="1"/>
  <c r="G18" i="1"/>
  <c r="Q22" i="1" s="1"/>
  <c r="G17" i="1"/>
  <c r="H17" i="1" s="1"/>
  <c r="Q16" i="1"/>
  <c r="H16" i="1"/>
  <c r="R16" i="1" s="1"/>
  <c r="G16" i="1"/>
  <c r="Q15" i="1"/>
  <c r="H15" i="1"/>
  <c r="R15" i="1" s="1"/>
  <c r="G15" i="1"/>
  <c r="Q14" i="1"/>
  <c r="H14" i="1"/>
  <c r="R14" i="1" s="1"/>
  <c r="G14" i="1"/>
  <c r="Q13" i="1"/>
  <c r="H13" i="1"/>
  <c r="R13" i="1" s="1"/>
  <c r="G13" i="1"/>
  <c r="Q17" i="1" s="1"/>
  <c r="G12" i="1"/>
  <c r="H12" i="1" s="1"/>
  <c r="Q11" i="1"/>
  <c r="H11" i="1"/>
  <c r="R11" i="1" s="1"/>
  <c r="G11" i="1"/>
  <c r="Q10" i="1"/>
  <c r="H10" i="1"/>
  <c r="R10" i="1" s="1"/>
  <c r="G10" i="1"/>
  <c r="Q9" i="1"/>
  <c r="H9" i="1"/>
  <c r="R9" i="1" s="1"/>
  <c r="G9" i="1"/>
  <c r="Q8" i="1"/>
  <c r="H8" i="1"/>
  <c r="R8" i="1" s="1"/>
  <c r="G8" i="1"/>
  <c r="P27" i="1" l="1"/>
  <c r="P32" i="1"/>
  <c r="D12" i="1"/>
  <c r="Q12" i="1"/>
  <c r="Q39" i="1" s="1"/>
  <c r="D17" i="1"/>
  <c r="H22" i="1"/>
  <c r="E12" i="1"/>
  <c r="N12" i="1"/>
  <c r="R12" i="1"/>
  <c r="I11" i="1" s="1"/>
  <c r="S11" i="1" s="1"/>
  <c r="E17" i="1"/>
  <c r="N17" i="1"/>
  <c r="R17" i="1"/>
  <c r="I16" i="1" s="1"/>
  <c r="S16" i="1" s="1"/>
  <c r="E22" i="1"/>
  <c r="N22" i="1"/>
  <c r="R22" i="1"/>
  <c r="E27" i="1"/>
  <c r="N27" i="1"/>
  <c r="R27" i="1"/>
  <c r="I26" i="1" s="1"/>
  <c r="S26" i="1" s="1"/>
  <c r="E32" i="1"/>
  <c r="N32" i="1"/>
  <c r="R32" i="1"/>
  <c r="I31" i="1" s="1"/>
  <c r="S31" i="1" s="1"/>
  <c r="E37" i="1"/>
  <c r="N37" i="1"/>
  <c r="R37" i="1"/>
  <c r="I36" i="1" s="1"/>
  <c r="S36" i="1" s="1"/>
  <c r="G39" i="1"/>
  <c r="P17" i="1"/>
  <c r="F12" i="1"/>
  <c r="O12" i="1"/>
  <c r="F17" i="1"/>
  <c r="O17" i="1"/>
  <c r="F22" i="1"/>
  <c r="O22" i="1"/>
  <c r="F27" i="1"/>
  <c r="O27" i="1"/>
  <c r="F32" i="1"/>
  <c r="O32" i="1"/>
  <c r="F37" i="1"/>
  <c r="O37" i="1"/>
  <c r="P12" i="1"/>
  <c r="P22" i="1"/>
  <c r="P37" i="1"/>
  <c r="D27" i="1"/>
  <c r="D32" i="1"/>
  <c r="D37" i="1"/>
  <c r="R39" i="1" l="1"/>
  <c r="N39" i="1"/>
  <c r="F39" i="1"/>
  <c r="I39" i="1"/>
  <c r="P39" i="1"/>
  <c r="D39" i="1"/>
  <c r="O39" i="1"/>
  <c r="E39" i="1"/>
  <c r="H39" i="1"/>
  <c r="I21" i="1"/>
  <c r="S21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<sst xmlns="http://schemas.openxmlformats.org/spreadsheetml/2006/main" count="114" uniqueCount="73">
  <si>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</si>
  <si>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</si>
  <si>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</si>
  <si>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Kuželky Holýšov</t>
  </si>
  <si>
    <t>Datum:  </t>
  </si>
  <si>
    <t>30.10.2021</t>
  </si>
  <si>
    <t>Domácí</t>
  </si>
  <si>
    <t xml:space="preserve"> Holýšov D</t>
  </si>
  <si>
    <t>Hosté</t>
  </si>
  <si>
    <t>Újezd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</si>
  <si>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</si>
  <si>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</si>
  <si>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</si>
  <si>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</si>
  <si>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</si>
  <si>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</si>
  <si>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</si>
  <si>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</si>
  <si>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</si>
  <si>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</si>
  <si>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</si>
  <si>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Schuldová</t>
  </si>
  <si>
    <t>Vondrysková</t>
  </si>
  <si>
    <t>Radka</t>
  </si>
  <si>
    <t>Božena</t>
  </si>
  <si>
    <t>Vdovec</t>
  </si>
  <si>
    <t>Lukschová</t>
  </si>
  <si>
    <t>Josef</t>
  </si>
  <si>
    <t>Klára</t>
  </si>
  <si>
    <t>Kriška</t>
  </si>
  <si>
    <t>Konopová</t>
  </si>
  <si>
    <t>Alena</t>
  </si>
  <si>
    <t>Jirka</t>
  </si>
  <si>
    <t>Kondrysová</t>
  </si>
  <si>
    <t>Bohumil</t>
  </si>
  <si>
    <t>Blanka</t>
  </si>
  <si>
    <t>Maščenko</t>
  </si>
  <si>
    <t>Tatiana</t>
  </si>
  <si>
    <t>Zdeňka</t>
  </si>
  <si>
    <t>Chlubna</t>
  </si>
  <si>
    <t>Hašková</t>
  </si>
  <si>
    <t>Roman</t>
  </si>
  <si>
    <t>Jitka</t>
  </si>
  <si>
    <t>Celkový výkon družstva  </t>
  </si>
  <si>
    <t>Vedoucí družstva         Jméno:</t>
  </si>
  <si>
    <t>Jirka Bohumil</t>
  </si>
  <si>
    <t>Bodový zisk</t>
  </si>
  <si>
    <t>Kondrysová Blanka</t>
  </si>
  <si>
    <t>Podpis:</t>
  </si>
  <si>
    <t>Rozhodčí</t>
  </si>
  <si>
    <t>Jméno:</t>
  </si>
  <si>
    <t xml:space="preserve"> Vedoucí družstev</t>
  </si>
  <si>
    <t>Číslo průkazu:</t>
  </si>
  <si>
    <t>vedoucí drožstev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</si>
  <si>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</si>
  <si>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</si>
  <si>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</si>
  <si>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</si>
  <si>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</si>
  <si>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</si>
  <si>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</si>
  <si>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</si>
  <si>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</si>
  <si>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</si>
  <si>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</si>
  <si>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</si>
  <si>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</si>
  <si>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</si>
  <si>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</si>
  <si>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</si>
  <si>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</si>
  <si>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</si>
  <si>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30.10.2021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</si>
</sst>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2" x14ac:knownFonts="1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1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9" fillId="2" borderId="66" xfId="0" applyFont="1" applyFill="1" applyBorder="1" applyProtection="1"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showRowColHeaders="0"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 x14ac:dyDescent="0.4">
      <c r="B1" s="113" t="s">
        <v>0</v>
      </c>
      <c r="C1" s="113"/>
      <c r="D1" s="115" t="s">
        <v>1</v>
      </c>
      <c r="E1" s="115"/>
      <c r="F1" s="115"/>
      <c r="G1" s="115"/>
      <c r="H1" s="115"/>
      <c r="I1" s="115"/>
      <c r="K1" s="2" t="s">
        <v>2</v>
      </c>
      <c r="L1" s="109" t="s">
        <v>3</v>
      </c>
      <c r="M1" s="109"/>
      <c r="N1" s="109"/>
      <c r="O1" s="110" t="s">
        <v>4</v>
      </c>
      <c r="P1" s="110"/>
      <c r="Q1" s="111" t="s">
        <v>5</v>
      </c>
      <c r="R1" s="112"/>
      <c r="S1" s="112"/>
    </row>
    <row r="2" spans="1:19" ht="6" customHeight="1" x14ac:dyDescent="0.2">
      <c r="B2" s="114"/>
      <c r="C2" s="114"/>
    </row>
    <row r="3" spans="1:19" ht="20.100000000000001" customHeight="1" x14ac:dyDescent="0.2">
      <c r="A3" s="3" t="s">
        <v>6</v>
      </c>
      <c r="B3" s="106" t="s">
        <v>7</v>
      </c>
      <c r="C3" s="107"/>
      <c r="D3" s="107"/>
      <c r="E3" s="107"/>
      <c r="F3" s="107"/>
      <c r="G3" s="107"/>
      <c r="H3" s="107"/>
      <c r="I3" s="108"/>
      <c r="K3" s="3" t="s">
        <v>8</v>
      </c>
      <c r="L3" s="106" t="s">
        <v>9</v>
      </c>
      <c r="M3" s="107"/>
      <c r="N3" s="107"/>
      <c r="O3" s="107"/>
      <c r="P3" s="107"/>
      <c r="Q3" s="107"/>
      <c r="R3" s="107"/>
      <c r="S3" s="108"/>
    </row>
    <row r="4" spans="1:19" ht="5.0999999999999996" customHeight="1" x14ac:dyDescent="0.2"/>
    <row r="5" spans="1:19" ht="12.95" customHeight="1" x14ac:dyDescent="0.2">
      <c r="A5" s="100" t="s">
        <v>10</v>
      </c>
      <c r="B5" s="101"/>
      <c r="C5" s="104" t="s">
        <v>11</v>
      </c>
      <c r="D5" s="116" t="s">
        <v>12</v>
      </c>
      <c r="E5" s="117"/>
      <c r="F5" s="117"/>
      <c r="G5" s="118"/>
      <c r="H5" s="119" t="s">
        <v>13</v>
      </c>
      <c r="I5" s="120"/>
      <c r="K5" s="100" t="s">
        <v>10</v>
      </c>
      <c r="L5" s="101"/>
      <c r="M5" s="104" t="s">
        <v>11</v>
      </c>
      <c r="N5" s="116" t="s">
        <v>12</v>
      </c>
      <c r="O5" s="117"/>
      <c r="P5" s="117"/>
      <c r="Q5" s="118"/>
      <c r="R5" s="119" t="s">
        <v>13</v>
      </c>
      <c r="S5" s="120"/>
    </row>
    <row r="6" spans="1:19" ht="12.95" customHeight="1" x14ac:dyDescent="0.2">
      <c r="A6" s="102" t="s">
        <v>14</v>
      </c>
      <c r="B6" s="103"/>
      <c r="C6" s="105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05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132</v>
      </c>
      <c r="E8" s="12">
        <v>35</v>
      </c>
      <c r="F8" s="12">
        <v>11</v>
      </c>
      <c r="G8" s="13">
        <f>IF(AND(ISBLANK(D8),ISBLANK(E8)),"",D8+E8)</f>
        <v>167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143</v>
      </c>
      <c r="O8" s="12">
        <v>42</v>
      </c>
      <c r="P8" s="12">
        <v>7</v>
      </c>
      <c r="Q8" s="13">
        <f>IF(AND(ISBLANK(N8),ISBLANK(O8)),"",N8+O8)</f>
        <v>185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124</v>
      </c>
      <c r="E9" s="18">
        <v>53</v>
      </c>
      <c r="F9" s="18">
        <v>9</v>
      </c>
      <c r="G9" s="19">
        <f>IF(AND(ISBLANK(D9),ISBLANK(E9)),"",D9+E9)</f>
        <v>177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126</v>
      </c>
      <c r="O9" s="18">
        <v>26</v>
      </c>
      <c r="P9" s="18">
        <v>15</v>
      </c>
      <c r="Q9" s="19">
        <f>IF(AND(ISBLANK(N9),ISBLANK(O9)),"",N9+O9)</f>
        <v>152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92" t="s">
        <v>24</v>
      </c>
      <c r="L10" s="93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 x14ac:dyDescent="0.2">
      <c r="A11" s="94"/>
      <c r="B11" s="95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98">
        <f>IF(ISNUMBER(H12),(SIGN(1000*($H12-$R12)+$G12-$Q12)+1)/2,"")</f>
        <v>1</v>
      </c>
      <c r="K11" s="94"/>
      <c r="L11" s="95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98">
        <f>IF(ISNUMBER($I11),1-$I11,"")</f>
        <v>0</v>
      </c>
    </row>
    <row r="12" spans="1:19" ht="15.95" customHeight="1" x14ac:dyDescent="0.2">
      <c r="A12" s="96">
        <v>23863</v>
      </c>
      <c r="B12" s="97"/>
      <c r="C12" s="26" t="s">
        <v>18</v>
      </c>
      <c r="D12" s="27">
        <f>IF(ISNUMBER($G12),SUM(D8:D11),"")</f>
        <v>256</v>
      </c>
      <c r="E12" s="28">
        <f>IF(ISNUMBER($G12),SUM(E8:E11),"")</f>
        <v>88</v>
      </c>
      <c r="F12" s="28">
        <f>IF(ISNUMBER($G12),SUM(F8:F11),"")</f>
        <v>20</v>
      </c>
      <c r="G12" s="29">
        <f>IF(SUM($G8:$G11)+SUM($Q8:$Q11)&gt;0,SUM(G8:G11),"")</f>
        <v>344</v>
      </c>
      <c r="H12" s="27">
        <f>IF(ISNUMBER($G12),SUM(H8:H11),"")</f>
        <v>1</v>
      </c>
      <c r="I12" s="99"/>
      <c r="K12" s="96">
        <v>23777</v>
      </c>
      <c r="L12" s="97"/>
      <c r="M12" s="26" t="s">
        <v>18</v>
      </c>
      <c r="N12" s="27">
        <f>IF(ISNUMBER($G12),SUM(N8:N11),"")</f>
        <v>269</v>
      </c>
      <c r="O12" s="28">
        <f>IF(ISNUMBER($G12),SUM(O8:O11),"")</f>
        <v>68</v>
      </c>
      <c r="P12" s="28">
        <f>IF(ISNUMBER($G12),SUM(P8:P11),"")</f>
        <v>22</v>
      </c>
      <c r="Q12" s="29">
        <f>IF(SUM($G8:$G11)+SUM($Q8:$Q11)&gt;0,SUM(Q8:Q11),"")</f>
        <v>337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146</v>
      </c>
      <c r="E13" s="12">
        <v>77</v>
      </c>
      <c r="F13" s="12">
        <v>4</v>
      </c>
      <c r="G13" s="13">
        <f>IF(AND(ISBLANK(D13),ISBLANK(E13)),"",D13+E13)</f>
        <v>223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126</v>
      </c>
      <c r="O13" s="12">
        <v>52</v>
      </c>
      <c r="P13" s="12">
        <v>8</v>
      </c>
      <c r="Q13" s="13">
        <f>IF(AND(ISBLANK(N13),ISBLANK(O13)),"",N13+O13)</f>
        <v>178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153</v>
      </c>
      <c r="E14" s="18">
        <v>53</v>
      </c>
      <c r="F14" s="18">
        <v>3</v>
      </c>
      <c r="G14" s="19">
        <f>IF(AND(ISBLANK(D14),ISBLANK(E14)),"",D14+E14)</f>
        <v>206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120</v>
      </c>
      <c r="O14" s="18">
        <v>54</v>
      </c>
      <c r="P14" s="18">
        <v>1</v>
      </c>
      <c r="Q14" s="19">
        <f>IF(AND(ISBLANK(N14),ISBLANK(O14)),"",N14+O14)</f>
        <v>174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92" t="s">
        <v>28</v>
      </c>
      <c r="L15" s="93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 x14ac:dyDescent="0.2">
      <c r="A16" s="94"/>
      <c r="B16" s="95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98">
        <f>IF(ISNUMBER(H17),(SIGN(1000*($H17-$R17)+$G17-$Q17)+1)/2,"")</f>
        <v>1</v>
      </c>
      <c r="K16" s="94"/>
      <c r="L16" s="95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98">
        <f>IF(ISNUMBER($I16),1-$I16,"")</f>
        <v>0</v>
      </c>
    </row>
    <row r="17" spans="1:19" ht="15.95" customHeight="1" x14ac:dyDescent="0.2">
      <c r="A17" s="96">
        <v>13952</v>
      </c>
      <c r="B17" s="97"/>
      <c r="C17" s="26" t="s">
        <v>18</v>
      </c>
      <c r="D17" s="27">
        <f>IF(ISNUMBER($G17),SUM(D13:D16),"")</f>
        <v>299</v>
      </c>
      <c r="E17" s="28">
        <f>IF(ISNUMBER($G17),SUM(E13:E16),"")</f>
        <v>130</v>
      </c>
      <c r="F17" s="28">
        <f>IF(ISNUMBER($G17),SUM(F13:F16),"")</f>
        <v>7</v>
      </c>
      <c r="G17" s="29">
        <f>IF(SUM($G13:$G16)+SUM($Q13:$Q16)&gt;0,SUM(G13:G16),"")</f>
        <v>429</v>
      </c>
      <c r="H17" s="27">
        <f>IF(ISNUMBER($G17),SUM(H13:H16),"")</f>
        <v>2</v>
      </c>
      <c r="I17" s="99"/>
      <c r="K17" s="96">
        <v>23769</v>
      </c>
      <c r="L17" s="97"/>
      <c r="M17" s="26" t="s">
        <v>18</v>
      </c>
      <c r="N17" s="27">
        <f>IF(ISNUMBER($G17),SUM(N13:N16),"")</f>
        <v>246</v>
      </c>
      <c r="O17" s="28">
        <f>IF(ISNUMBER($G17),SUM(O13:O16),"")</f>
        <v>106</v>
      </c>
      <c r="P17" s="28">
        <f>IF(ISNUMBER($G17),SUM(P13:P16),"")</f>
        <v>9</v>
      </c>
      <c r="Q17" s="29">
        <f>IF(SUM($G13:$G16)+SUM($Q13:$Q16)&gt;0,SUM(Q13:Q16),"")</f>
        <v>352</v>
      </c>
      <c r="R17" s="27">
        <f>IF(ISNUMBER($G17),SUM(R13:R16),"")</f>
        <v>0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133</v>
      </c>
      <c r="E18" s="12">
        <v>42</v>
      </c>
      <c r="F18" s="12">
        <v>10</v>
      </c>
      <c r="G18" s="13">
        <f>IF(AND(ISBLANK(D18),ISBLANK(E18)),"",D18+E18)</f>
        <v>175</v>
      </c>
      <c r="H18" s="14">
        <f>IF(OR(ISNUMBER($G18),ISNUMBER($Q18)),(SIGN(N($G18)-N($Q18))+1)/2,"")</f>
        <v>0.5</v>
      </c>
      <c r="I18" s="15"/>
      <c r="K18" s="88" t="s">
        <v>30</v>
      </c>
      <c r="L18" s="89"/>
      <c r="M18" s="10">
        <v>1</v>
      </c>
      <c r="N18" s="11">
        <v>116</v>
      </c>
      <c r="O18" s="12">
        <v>59</v>
      </c>
      <c r="P18" s="12">
        <v>7</v>
      </c>
      <c r="Q18" s="13">
        <f>IF(AND(ISBLANK(N18),ISBLANK(O18)),"",N18+O18)</f>
        <v>175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155</v>
      </c>
      <c r="E19" s="18">
        <v>34</v>
      </c>
      <c r="F19" s="18">
        <v>12</v>
      </c>
      <c r="G19" s="19">
        <f>IF(AND(ISBLANK(D19),ISBLANK(E19)),"",D19+E19)</f>
        <v>189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138</v>
      </c>
      <c r="O19" s="18">
        <v>62</v>
      </c>
      <c r="P19" s="18">
        <v>4</v>
      </c>
      <c r="Q19" s="19">
        <f>IF(AND(ISBLANK(N19),ISBLANK(O19)),"",N19+O19)</f>
        <v>200</v>
      </c>
      <c r="R19" s="20">
        <f>IF(ISNUMBER($H19),1-$H19,"")</f>
        <v>1</v>
      </c>
      <c r="S19" s="15"/>
    </row>
    <row r="20" spans="1:19" ht="12.95" customHeight="1" x14ac:dyDescent="0.2">
      <c r="A20" s="92" t="s">
        <v>27</v>
      </c>
      <c r="B20" s="93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92" t="s">
        <v>31</v>
      </c>
      <c r="L20" s="93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 x14ac:dyDescent="0.2">
      <c r="A21" s="94"/>
      <c r="B21" s="95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98">
        <f>IF(ISNUMBER(H22),(SIGN(1000*($H22-$R22)+$G22-$Q22)+1)/2,"")</f>
        <v>0</v>
      </c>
      <c r="K21" s="94"/>
      <c r="L21" s="95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98">
        <f>IF(ISNUMBER($I21),1-$I21,"")</f>
        <v>1</v>
      </c>
    </row>
    <row r="22" spans="1:19" ht="15.95" customHeight="1" x14ac:dyDescent="0.2">
      <c r="A22" s="96">
        <v>15764</v>
      </c>
      <c r="B22" s="97"/>
      <c r="C22" s="26" t="s">
        <v>18</v>
      </c>
      <c r="D22" s="27">
        <f>IF(ISNUMBER($G22),SUM(D18:D21),"")</f>
        <v>288</v>
      </c>
      <c r="E22" s="28">
        <f>IF(ISNUMBER($G22),SUM(E18:E21),"")</f>
        <v>76</v>
      </c>
      <c r="F22" s="28">
        <f>IF(ISNUMBER($G22),SUM(F18:F21),"")</f>
        <v>22</v>
      </c>
      <c r="G22" s="29">
        <f>IF(SUM($G18:$G21)+SUM($Q18:$Q21)&gt;0,SUM(G18:G21),"")</f>
        <v>364</v>
      </c>
      <c r="H22" s="27">
        <f>IF(ISNUMBER($G22),SUM(H18:H21),"")</f>
        <v>0.5</v>
      </c>
      <c r="I22" s="99"/>
      <c r="K22" s="96">
        <v>23773</v>
      </c>
      <c r="L22" s="97"/>
      <c r="M22" s="26" t="s">
        <v>18</v>
      </c>
      <c r="N22" s="27">
        <f>IF(ISNUMBER($G22),SUM(N18:N21),"")</f>
        <v>254</v>
      </c>
      <c r="O22" s="28">
        <f>IF(ISNUMBER($G22),SUM(O18:O21),"")</f>
        <v>121</v>
      </c>
      <c r="P22" s="28">
        <f>IF(ISNUMBER($G22),SUM(P18:P21),"")</f>
        <v>11</v>
      </c>
      <c r="Q22" s="29">
        <f>IF(SUM($G18:$G21)+SUM($Q18:$Q21)&gt;0,SUM(Q18:Q21),"")</f>
        <v>375</v>
      </c>
      <c r="R22" s="27">
        <f>IF(ISNUMBER($G22),SUM(R18:R21),"")</f>
        <v>1.5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171</v>
      </c>
      <c r="E23" s="12">
        <v>88</v>
      </c>
      <c r="F23" s="12">
        <v>1</v>
      </c>
      <c r="G23" s="13">
        <f>IF(AND(ISBLANK(D23),ISBLANK(E23)),"",D23+E23)</f>
        <v>259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147</v>
      </c>
      <c r="O23" s="12">
        <v>54</v>
      </c>
      <c r="P23" s="12">
        <v>5</v>
      </c>
      <c r="Q23" s="13">
        <f>IF(AND(ISBLANK(N23),ISBLANK(O23)),"",N23+O23)</f>
        <v>201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142</v>
      </c>
      <c r="E24" s="18">
        <v>71</v>
      </c>
      <c r="F24" s="18">
        <v>1</v>
      </c>
      <c r="G24" s="19">
        <f>IF(AND(ISBLANK(D24),ISBLANK(E24)),"",D24+E24)</f>
        <v>213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122</v>
      </c>
      <c r="O24" s="18">
        <v>60</v>
      </c>
      <c r="P24" s="18">
        <v>4</v>
      </c>
      <c r="Q24" s="19">
        <f>IF(AND(ISBLANK(N24),ISBLANK(O24)),"",N24+O24)</f>
        <v>182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92" t="s">
        <v>35</v>
      </c>
      <c r="L25" s="93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 x14ac:dyDescent="0.2">
      <c r="A26" s="94"/>
      <c r="B26" s="95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98">
        <f>IF(ISNUMBER(H27),(SIGN(1000*($H27-$R27)+$G27-$Q27)+1)/2,"")</f>
        <v>1</v>
      </c>
      <c r="K26" s="94"/>
      <c r="L26" s="95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98">
        <f>IF(ISNUMBER($I26),1-$I26,"")</f>
        <v>0</v>
      </c>
    </row>
    <row r="27" spans="1:19" ht="15.95" customHeight="1" x14ac:dyDescent="0.2">
      <c r="A27" s="96">
        <v>20566</v>
      </c>
      <c r="B27" s="97"/>
      <c r="C27" s="26" t="s">
        <v>18</v>
      </c>
      <c r="D27" s="27">
        <f>IF(ISNUMBER($G27),SUM(D23:D26),"")</f>
        <v>313</v>
      </c>
      <c r="E27" s="28">
        <f>IF(ISNUMBER($G27),SUM(E23:E26),"")</f>
        <v>159</v>
      </c>
      <c r="F27" s="28">
        <f>IF(ISNUMBER($G27),SUM(F23:F26),"")</f>
        <v>2</v>
      </c>
      <c r="G27" s="29">
        <f>IF(SUM($G23:$G26)+SUM($Q23:$Q26)&gt;0,SUM(G23:G26),"")</f>
        <v>472</v>
      </c>
      <c r="H27" s="27">
        <f>IF(ISNUMBER($G27),SUM(H23:H26),"")</f>
        <v>2</v>
      </c>
      <c r="I27" s="99"/>
      <c r="K27" s="96">
        <v>23779</v>
      </c>
      <c r="L27" s="97"/>
      <c r="M27" s="26" t="s">
        <v>18</v>
      </c>
      <c r="N27" s="27">
        <f>IF(ISNUMBER($G27),SUM(N23:N26),"")</f>
        <v>269</v>
      </c>
      <c r="O27" s="28">
        <f>IF(ISNUMBER($G27),SUM(O23:O26),"")</f>
        <v>114</v>
      </c>
      <c r="P27" s="28">
        <f>IF(ISNUMBER($G27),SUM(P23:P26),"")</f>
        <v>9</v>
      </c>
      <c r="Q27" s="29">
        <f>IF(SUM($G23:$G26)+SUM($Q23:$Q26)&gt;0,SUM(Q23:Q26),"")</f>
        <v>383</v>
      </c>
      <c r="R27" s="27">
        <f>IF(ISNUMBER($G27),SUM(R23:R26),"")</f>
        <v>0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149</v>
      </c>
      <c r="E28" s="12">
        <v>35</v>
      </c>
      <c r="F28" s="12">
        <v>10</v>
      </c>
      <c r="G28" s="13">
        <f>IF(AND(ISBLANK(D28),ISBLANK(E28)),"",D28+E28)</f>
        <v>184</v>
      </c>
      <c r="H28" s="14">
        <f>IF(OR(ISNUMBER($G28),ISNUMBER($Q28)),(SIGN(N($G28)-N($Q28))+1)/2,"")</f>
        <v>0</v>
      </c>
      <c r="I28" s="15"/>
      <c r="K28" s="88" t="s">
        <v>22</v>
      </c>
      <c r="L28" s="89"/>
      <c r="M28" s="10">
        <v>1</v>
      </c>
      <c r="N28" s="11">
        <v>136</v>
      </c>
      <c r="O28" s="12">
        <v>52</v>
      </c>
      <c r="P28" s="12">
        <v>7</v>
      </c>
      <c r="Q28" s="13">
        <f>IF(AND(ISBLANK(N28),ISBLANK(O28)),"",N28+O28)</f>
        <v>188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144</v>
      </c>
      <c r="E29" s="18">
        <v>67</v>
      </c>
      <c r="F29" s="18">
        <v>3</v>
      </c>
      <c r="G29" s="19">
        <f>IF(AND(ISBLANK(D29),ISBLANK(E29)),"",D29+E29)</f>
        <v>211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142</v>
      </c>
      <c r="O29" s="18">
        <v>50</v>
      </c>
      <c r="P29" s="18">
        <v>7</v>
      </c>
      <c r="Q29" s="19">
        <f>IF(AND(ISBLANK(N29),ISBLANK(O29)),"",N29+O29)</f>
        <v>192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92" t="s">
        <v>38</v>
      </c>
      <c r="L30" s="93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 x14ac:dyDescent="0.2">
      <c r="A31" s="94"/>
      <c r="B31" s="95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98">
        <f>IF(ISNUMBER(H32),(SIGN(1000*($H32-$R32)+$G32-$Q32)+1)/2,"")</f>
        <v>1</v>
      </c>
      <c r="K31" s="94"/>
      <c r="L31" s="95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98">
        <f>IF(ISNUMBER($I31),1-$I31,"")</f>
        <v>0</v>
      </c>
    </row>
    <row r="32" spans="1:19" ht="15.95" customHeight="1" x14ac:dyDescent="0.2">
      <c r="A32" s="96">
        <v>23298</v>
      </c>
      <c r="B32" s="97"/>
      <c r="C32" s="26" t="s">
        <v>18</v>
      </c>
      <c r="D32" s="27">
        <f>IF(ISNUMBER($G32),SUM(D28:D31),"")</f>
        <v>293</v>
      </c>
      <c r="E32" s="28">
        <f>IF(ISNUMBER($G32),SUM(E28:E31),"")</f>
        <v>102</v>
      </c>
      <c r="F32" s="28">
        <f>IF(ISNUMBER($G32),SUM(F28:F31),"")</f>
        <v>13</v>
      </c>
      <c r="G32" s="29">
        <f>IF(SUM($G28:$G31)+SUM($Q28:$Q31)&gt;0,SUM(G28:G31),"")</f>
        <v>395</v>
      </c>
      <c r="H32" s="27">
        <f>IF(ISNUMBER($G32),SUM(H28:H31),"")</f>
        <v>1</v>
      </c>
      <c r="I32" s="99"/>
      <c r="K32" s="96">
        <v>23775</v>
      </c>
      <c r="L32" s="97"/>
      <c r="M32" s="26" t="s">
        <v>18</v>
      </c>
      <c r="N32" s="27">
        <f>IF(ISNUMBER($G32),SUM(N28:N31),"")</f>
        <v>278</v>
      </c>
      <c r="O32" s="28">
        <f>IF(ISNUMBER($G32),SUM(O28:O31),"")</f>
        <v>102</v>
      </c>
      <c r="P32" s="28">
        <f>IF(ISNUMBER($G32),SUM(P28:P31),"")</f>
        <v>14</v>
      </c>
      <c r="Q32" s="29">
        <f>IF(SUM($G28:$G31)+SUM($Q28:$Q31)&gt;0,SUM(Q28:Q31),"")</f>
        <v>380</v>
      </c>
      <c r="R32" s="27">
        <f>IF(ISNUMBER($G32),SUM(R28:R31),"")</f>
        <v>1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143</v>
      </c>
      <c r="E33" s="12">
        <v>90</v>
      </c>
      <c r="F33" s="12">
        <v>2</v>
      </c>
      <c r="G33" s="13">
        <f>IF(AND(ISBLANK(D33),ISBLANK(E33)),"",D33+E33)</f>
        <v>233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125</v>
      </c>
      <c r="O33" s="12">
        <v>56</v>
      </c>
      <c r="P33" s="12">
        <v>3</v>
      </c>
      <c r="Q33" s="13">
        <f>IF(AND(ISBLANK(N33),ISBLANK(O33)),"",N33+O33)</f>
        <v>181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148</v>
      </c>
      <c r="E34" s="18">
        <v>45</v>
      </c>
      <c r="F34" s="18">
        <v>7</v>
      </c>
      <c r="G34" s="19">
        <f>IF(AND(ISBLANK(D34),ISBLANK(E34)),"",D34+E34)</f>
        <v>193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136</v>
      </c>
      <c r="O34" s="18">
        <v>26</v>
      </c>
      <c r="P34" s="18">
        <v>11</v>
      </c>
      <c r="Q34" s="19">
        <f>IF(AND(ISBLANK(N34),ISBLANK(O34)),"",N34+O34)</f>
        <v>162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92" t="s">
        <v>42</v>
      </c>
      <c r="L35" s="93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 x14ac:dyDescent="0.2">
      <c r="A36" s="94"/>
      <c r="B36" s="95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98">
        <f>IF(ISNUMBER(H37),(SIGN(1000*($H37-$R37)+$G37-$Q37)+1)/2,"")</f>
        <v>1</v>
      </c>
      <c r="K36" s="94"/>
      <c r="L36" s="95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98">
        <f>IF(ISNUMBER($I36),1-$I36,"")</f>
        <v>0</v>
      </c>
    </row>
    <row r="37" spans="1:19" ht="15.95" customHeight="1" x14ac:dyDescent="0.2">
      <c r="A37" s="96">
        <v>24259</v>
      </c>
      <c r="B37" s="97"/>
      <c r="C37" s="26" t="s">
        <v>18</v>
      </c>
      <c r="D37" s="27">
        <f>IF(ISNUMBER($G37),SUM(D33:D36),"")</f>
        <v>291</v>
      </c>
      <c r="E37" s="28">
        <f>IF(ISNUMBER($G37),SUM(E33:E36),"")</f>
        <v>135</v>
      </c>
      <c r="F37" s="28">
        <f>IF(ISNUMBER($G37),SUM(F33:F36),"")</f>
        <v>9</v>
      </c>
      <c r="G37" s="29">
        <f>IF(SUM($G33:$G36)+SUM($Q33:$Q36)&gt;0,SUM(G33:G36),"")</f>
        <v>426</v>
      </c>
      <c r="H37" s="27">
        <f>IF(ISNUMBER($G37),SUM(H33:H36),"")</f>
        <v>2</v>
      </c>
      <c r="I37" s="99"/>
      <c r="K37" s="96">
        <v>23772</v>
      </c>
      <c r="L37" s="97"/>
      <c r="M37" s="26" t="s">
        <v>18</v>
      </c>
      <c r="N37" s="27">
        <f>IF(ISNUMBER($G37),SUM(N33:N36),"")</f>
        <v>261</v>
      </c>
      <c r="O37" s="28">
        <f>IF(ISNUMBER($G37),SUM(O33:O36),"")</f>
        <v>82</v>
      </c>
      <c r="P37" s="28">
        <f>IF(ISNUMBER($G37),SUM(P33:P36),"")</f>
        <v>14</v>
      </c>
      <c r="Q37" s="29">
        <f>IF(SUM($G33:$G36)+SUM($Q33:$Q36)&gt;0,SUM(Q33:Q36),"")</f>
        <v>343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1740</v>
      </c>
      <c r="E39" s="34">
        <f>IF(ISNUMBER($G39),SUM(E12,E17,E22,E27,E32,E37),"")</f>
        <v>690</v>
      </c>
      <c r="F39" s="34">
        <f>IF(ISNUMBER($G39),SUM(F12,F17,F22,F27,F32,F37),"")</f>
        <v>73</v>
      </c>
      <c r="G39" s="35">
        <f>IF(SUM($G$8:$G$37)+SUM($Q$8:$Q$37)&gt;0,SUM(G12,G17,G22,G27,G32,G37),"")</f>
        <v>2430</v>
      </c>
      <c r="H39" s="36">
        <f>IF(SUM($G$8:$G$37)+SUM($Q$8:$Q$37)&gt;0,SUM(H12,H17,H22,H27,H32,H37),"")</f>
        <v>8.5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1577</v>
      </c>
      <c r="O39" s="34">
        <f>IF(ISNUMBER($G39),SUM(O12,O17,O22,O27,O32,O37),"")</f>
        <v>593</v>
      </c>
      <c r="P39" s="34">
        <f>IF(ISNUMBER($G39),SUM(P12,P17,P22,P27,P32,P37),"")</f>
        <v>79</v>
      </c>
      <c r="Q39" s="35">
        <f>IF(SUM($G$8:$G$37)+SUM($Q$8:$Q$37)&gt;0,SUM(Q12,Q17,Q22,Q27,Q32,Q37),"")</f>
        <v>2170</v>
      </c>
      <c r="R39" s="36">
        <f>IF(SUM($G$8:$G$37)+SUM($Q$8:$Q$37)&gt;0,SUM(R12,R17,R22,R27,R32,R37),"")</f>
        <v>3.5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42" t="s">
        <v>44</v>
      </c>
      <c r="C41" s="76" t="s">
        <v>45</v>
      </c>
      <c r="D41" s="76"/>
      <c r="E41" s="76"/>
      <c r="G41" s="85" t="s">
        <v>46</v>
      </c>
      <c r="H41" s="85"/>
      <c r="I41" s="39">
        <f>IF(ISNUMBER(I$39),SUM(I11,I16,I21,I26,I31,I36,I39),"")</f>
        <v>7</v>
      </c>
      <c r="K41" s="38"/>
      <c r="L41" s="42" t="s">
        <v>44</v>
      </c>
      <c r="M41" s="76" t="s">
        <v>47</v>
      </c>
      <c r="N41" s="76"/>
      <c r="O41" s="76"/>
      <c r="Q41" s="85" t="s">
        <v>46</v>
      </c>
      <c r="R41" s="85"/>
      <c r="S41" s="39">
        <f>IF(ISNUMBER(S$39),SUM(S11,S16,S21,S26,S31,S36,S39),"")</f>
        <v>1</v>
      </c>
    </row>
    <row r="42" spans="1:19" ht="18" customHeight="1" x14ac:dyDescent="0.2">
      <c r="A42" s="38"/>
      <c r="B42" s="42" t="s">
        <v>48</v>
      </c>
      <c r="C42" s="77"/>
      <c r="D42" s="77"/>
      <c r="E42" s="77"/>
      <c r="G42" s="41"/>
      <c r="H42" s="41"/>
      <c r="I42" s="41"/>
      <c r="K42" s="38"/>
      <c r="L42" s="42" t="s">
        <v>48</v>
      </c>
      <c r="M42" s="77"/>
      <c r="N42" s="77"/>
      <c r="O42" s="77"/>
      <c r="Q42" s="41"/>
      <c r="R42" s="41"/>
      <c r="S42" s="41"/>
    </row>
    <row r="43" spans="1:19" ht="20.100000000000001" customHeight="1" x14ac:dyDescent="0.2">
      <c r="A43" s="42" t="s">
        <v>49</v>
      </c>
      <c r="B43" s="42" t="s">
        <v>50</v>
      </c>
      <c r="C43" s="73" t="s">
        <v>51</v>
      </c>
      <c r="D43" s="73"/>
      <c r="E43" s="73"/>
      <c r="F43" s="73"/>
      <c r="G43" s="73"/>
      <c r="H43" s="73"/>
      <c r="I43" s="42"/>
      <c r="J43" s="42"/>
      <c r="K43" s="42" t="s">
        <v>52</v>
      </c>
      <c r="L43" s="73" t="s">
        <v>53</v>
      </c>
      <c r="M43" s="73"/>
      <c r="O43" s="42" t="s">
        <v>48</v>
      </c>
      <c r="P43" s="73"/>
      <c r="Q43" s="73"/>
      <c r="R43" s="73"/>
      <c r="S43" s="73"/>
    </row>
    <row r="44" spans="1:19" ht="9.9499999999999993" customHeight="1" x14ac:dyDescent="0.2">
      <c r="E44" s="38"/>
      <c r="H44" s="38"/>
    </row>
    <row r="45" spans="1:19" ht="30" customHeight="1" x14ac:dyDescent="0.3">
      <c r="A45" s="40" t="str">
        <f>"Technické podmínky utkání:   " &amp; $B$3 &amp; IF(ISBLANK($B$3),""," – ") &amp; $L$3</f>
        <v>Technické podmínky utkání:    Holýšov D – Újezd C</v>
      </c>
    </row>
    <row r="46" spans="1:19" ht="20.100000000000001" customHeight="1" x14ac:dyDescent="0.2">
      <c r="B46" s="2" t="s">
        <v>54</v>
      </c>
      <c r="C46" s="75" t="s">
        <v>55</v>
      </c>
      <c r="D46" s="75"/>
      <c r="I46" s="2" t="s">
        <v>56</v>
      </c>
      <c r="J46" s="75">
        <v>18</v>
      </c>
      <c r="K46" s="75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3</v>
      </c>
      <c r="K47" s="87"/>
      <c r="P47" s="2" t="s">
        <v>60</v>
      </c>
      <c r="Q47" s="86" t="s">
        <v>61</v>
      </c>
      <c r="R47" s="86"/>
      <c r="S47" s="86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19" ht="21" customHeight="1" x14ac:dyDescent="0.2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19" ht="21" customHeight="1" x14ac:dyDescent="0.2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 x14ac:dyDescent="0.2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 x14ac:dyDescent="0.2"/>
    <row r="61" spans="1:19" ht="15" customHeight="1" x14ac:dyDescent="0.2">
      <c r="A61" s="79" t="s">
        <v>69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5"/>
      <c r="B66" s="66" t="s">
        <v>71</v>
      </c>
      <c r="C66" s="78" t="s">
        <v>72</v>
      </c>
      <c r="D66" s="78"/>
      <c r="E66" s="78"/>
      <c r="F66" s="78"/>
      <c r="G66" s="78"/>
      <c r="H66" s="78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R5:S5"/>
    <mergeCell ref="K8:L9"/>
    <mergeCell ref="K10:L11"/>
    <mergeCell ref="M5:M6"/>
    <mergeCell ref="K5:L5"/>
    <mergeCell ref="K6:L6"/>
    <mergeCell ref="S11:S1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D5:G5"/>
    <mergeCell ref="H5:I5"/>
    <mergeCell ref="A30:B31"/>
    <mergeCell ref="A32:B32"/>
    <mergeCell ref="I31:I32"/>
    <mergeCell ref="K23:L24"/>
    <mergeCell ref="K28:L29"/>
    <mergeCell ref="K30:L31"/>
    <mergeCell ref="K32:L32"/>
    <mergeCell ref="K27:L27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dataValidations count="5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8C000000}">
      <formula1>0</formula1>
      <formula2>99999</formula2>
    </dataValidation>
    <dataValidation type="whole" allowBlank="1" showInputMessage="1" showErrorMessage="1" sqref="K57:K58 A57:A58" xr:uid="{00000000-0002-0000-0000-0000AC000000}">
      <formula1>1</formula1>
      <formula2>200</formula2>
    </dataValidation>
    <dataValidation type="date" allowBlank="1" showInputMessage="1" showErrorMessage="1" sqref="Q1:S1" xr:uid="{00000000-0002-0000-0000-0000B4000000}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2021-10-30T17:01:13Z</cp:lastPrinted>
  <dcterms:created xsi:type="dcterms:W3CDTF">2005-07-26T20:23:27Z</dcterms:created>
  <dcterms:modified xsi:type="dcterms:W3CDTF">2021-10-30T17:01:22Z</dcterms:modified>
  <cp:category/>
</cp:coreProperties>
</file>