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application/octet-stream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thumbnail.wmf" ContentType="image/x-wmf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5BE5C2E4-C474-441F-A7E1-4B2D0EF46FC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E32" i="1"/>
  <c r="P32" i="1"/>
  <c r="O32" i="1"/>
  <c r="F32" i="1"/>
  <c r="R32" i="1"/>
  <c r="N32" i="1"/>
  <c r="H22" i="1"/>
  <c r="D22" i="1"/>
  <c r="N22" i="1"/>
  <c r="P22" i="1"/>
  <c r="F22" i="1"/>
  <c r="R22" i="1"/>
  <c r="E22" i="1"/>
  <c r="O22" i="1"/>
  <c r="H12" i="1"/>
  <c r="I11" i="1" s="1"/>
  <c r="S11" i="1" s="1"/>
  <c r="D12" i="1"/>
  <c r="F12" i="1"/>
  <c r="R12" i="1"/>
  <c r="P12" i="1"/>
  <c r="O12" i="1"/>
  <c r="E12" i="1"/>
  <c r="G39" i="1"/>
  <c r="N12" i="1"/>
  <c r="Q39" i="1"/>
  <c r="H37" i="1"/>
  <c r="I36" i="1" s="1"/>
  <c r="S36" i="1" s="1"/>
  <c r="D37" i="1"/>
  <c r="N37" i="1"/>
  <c r="P37" i="1"/>
  <c r="F37" i="1"/>
  <c r="R37" i="1"/>
  <c r="E37" i="1"/>
  <c r="O37" i="1"/>
  <c r="H27" i="1"/>
  <c r="I26" i="1" s="1"/>
  <c r="S26" i="1" s="1"/>
  <c r="D27" i="1"/>
  <c r="R27" i="1"/>
  <c r="P27" i="1"/>
  <c r="F27" i="1"/>
  <c r="N27" i="1"/>
  <c r="E27" i="1"/>
  <c r="O27" i="1"/>
  <c r="H17" i="1"/>
  <c r="I16" i="1" s="1"/>
  <c r="S16" i="1" s="1"/>
  <c r="D17" i="1"/>
  <c r="E17" i="1"/>
  <c r="P17" i="1"/>
  <c r="F17" i="1"/>
  <c r="R17" i="1"/>
  <c r="O17" i="1"/>
  <c r="N17" i="1"/>
  <c r="R39" i="1"/>
  <c r="I21" i="1" l="1"/>
  <c r="S21" i="1" s="1"/>
  <c r="I31" i="1"/>
  <c r="S31" i="1" s="1"/>
  <c r="N39" i="1"/>
  <c r="F39" i="1"/>
  <c r="E39" i="1"/>
  <c r="D39" i="1"/>
  <c r="O39" i="1"/>
  <c r="P39" i="1"/>
  <c r="H39" i="1"/>
  <c r="I39" i="1" l="1"/>
  <c r="S39" i="1" l="1"/>
  <c r="S41" i="1" s="1"/>
  <c r="I41" i="1"/>
</calcChain>
</file>

<file path=xl/sharedStrings.xml><?xml version="1.0" encoding="utf-8"?>
<sst xmlns="http://schemas.openxmlformats.org/spreadsheetml/2006/main" count="119" uniqueCount="80">
  <si>
    <t>Česká kuželkářská
asociace</t>
  </si>
  <si>
    <t>Zápis o utkání</t>
  </si>
  <si>
    <t xml:space="preserve">Kuželna:  </t>
  </si>
  <si>
    <t>Kuželky Holýšov</t>
  </si>
  <si>
    <t>Datum:  </t>
  </si>
  <si>
    <t>9.10.2021</t>
  </si>
  <si>
    <t>Domácí</t>
  </si>
  <si>
    <t xml:space="preserve"> Holýšov C</t>
  </si>
  <si>
    <t>Hosté</t>
  </si>
  <si>
    <t xml:space="preserve"> Holýšov D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</si>
  <si>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</si>
  <si>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</si>
  <si>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</si>
  <si>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</si>
  <si>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</si>
  <si>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</si>
  <si>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</si>
  <si>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</si>
  <si>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</si>
  <si>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</si>
  <si>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</si>
  <si>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Šlajer</t>
  </si>
  <si>
    <t>Maščenko</t>
  </si>
  <si>
    <t>Stanislav</t>
  </si>
  <si>
    <t>Tatiana</t>
  </si>
  <si>
    <t>Horková</t>
  </si>
  <si>
    <t>Lampová</t>
  </si>
  <si>
    <t>Lucie</t>
  </si>
  <si>
    <t>Pavlína</t>
  </si>
  <si>
    <t>Štengl</t>
  </si>
  <si>
    <t>Schuldová</t>
  </si>
  <si>
    <t>Jan</t>
  </si>
  <si>
    <t>Radka</t>
  </si>
  <si>
    <t>Šuráň</t>
  </si>
  <si>
    <t>Čermák</t>
  </si>
  <si>
    <t>Josef</t>
  </si>
  <si>
    <t>Jaroslav</t>
  </si>
  <si>
    <t>Novák</t>
  </si>
  <si>
    <t>Chlubna</t>
  </si>
  <si>
    <t>František</t>
  </si>
  <si>
    <t>Roman</t>
  </si>
  <si>
    <t>Rojtová</t>
  </si>
  <si>
    <t>Jirka</t>
  </si>
  <si>
    <t>Božena</t>
  </si>
  <si>
    <t>Bohumil</t>
  </si>
  <si>
    <t>Celkový výkon družstva  </t>
  </si>
  <si>
    <t>Vedoucí družstva         Jméno:</t>
  </si>
  <si>
    <t>Horková Lucie</t>
  </si>
  <si>
    <t>Bodový zisk</t>
  </si>
  <si>
    <t>Jirka Bohumil</t>
  </si>
  <si>
    <t>Podpis:</t>
  </si>
  <si>
    <t>Rozhodčí</t>
  </si>
  <si>
    <t>Jméno:</t>
  </si>
  <si>
    <t>Stanislav Šlajer</t>
  </si>
  <si>
    <t>Číslo průkazu:</t>
  </si>
  <si>
    <t>P-0108</t>
  </si>
  <si>
    <t>Čas zahájení utkání:  </t>
  </si>
  <si>
    <t>14:00</t>
  </si>
  <si>
    <t>Teplota na kuželně:  </t>
  </si>
  <si>
    <t>Čas ukončení utkání:  </t>
  </si>
  <si>
    <t>19:00</t>
  </si>
  <si>
    <t>Počet diváků:  </t>
  </si>
  <si>
    <t>Platnost kolaudačního protokolu:  </t>
  </si>
  <si>
    <t>31.8.2023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</si>
  <si>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</si>
  <si>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</si>
  <si>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</si>
  <si>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</si>
  <si>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</si>
  <si>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</si>
  <si>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</si>
  <si>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</si>
  <si>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Kriška Josef</t>
  </si>
  <si>
    <t>Lampová Pavlína</t>
  </si>
  <si>
    <t>Napomínání hráčů za nesportovní chování či vyloučení ze startu:</t>
  </si>
  <si>
    <t>ne</t>
  </si>
  <si>
    <t>Různé:</t>
  </si>
  <si>
    <t>nic</t>
  </si>
  <si>
    <t xml:space="preserve">Datum a podpis rozhodčího:  </t>
  </si>
  <si>
    <t>9.10.2021 Stanislav Šlajer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</si>
</sst>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2" x14ac:knownFonts="1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1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9" fillId="2" borderId="66" xfId="0" applyFont="1" applyFill="1" applyBorder="1" applyProtection="1"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showRowColHeaders="0" tabSelected="1" workbookViewId="0">
      <selection activeCell="A2" sqref="A2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 x14ac:dyDescent="0.4">
      <c r="B1" s="113" t="s">
        <v>0</v>
      </c>
      <c r="C1" s="113"/>
      <c r="D1" s="115" t="s">
        <v>1</v>
      </c>
      <c r="E1" s="115"/>
      <c r="F1" s="115"/>
      <c r="G1" s="115"/>
      <c r="H1" s="115"/>
      <c r="I1" s="115"/>
      <c r="K1" s="2" t="s">
        <v>2</v>
      </c>
      <c r="L1" s="109" t="s">
        <v>3</v>
      </c>
      <c r="M1" s="109"/>
      <c r="N1" s="109"/>
      <c r="O1" s="110" t="s">
        <v>4</v>
      </c>
      <c r="P1" s="110"/>
      <c r="Q1" s="111" t="s">
        <v>5</v>
      </c>
      <c r="R1" s="112"/>
      <c r="S1" s="112"/>
    </row>
    <row r="2" spans="1:19" ht="6" customHeight="1" x14ac:dyDescent="0.2">
      <c r="B2" s="114"/>
      <c r="C2" s="114"/>
    </row>
    <row r="3" spans="1:19" ht="20.100000000000001" customHeight="1" x14ac:dyDescent="0.2">
      <c r="A3" s="3" t="s">
        <v>6</v>
      </c>
      <c r="B3" s="106" t="s">
        <v>7</v>
      </c>
      <c r="C3" s="107"/>
      <c r="D3" s="107"/>
      <c r="E3" s="107"/>
      <c r="F3" s="107"/>
      <c r="G3" s="107"/>
      <c r="H3" s="107"/>
      <c r="I3" s="108"/>
      <c r="K3" s="3" t="s">
        <v>8</v>
      </c>
      <c r="L3" s="106" t="s">
        <v>9</v>
      </c>
      <c r="M3" s="107"/>
      <c r="N3" s="107"/>
      <c r="O3" s="107"/>
      <c r="P3" s="107"/>
      <c r="Q3" s="107"/>
      <c r="R3" s="107"/>
      <c r="S3" s="108"/>
    </row>
    <row r="4" spans="1:19" ht="5.0999999999999996" customHeight="1" x14ac:dyDescent="0.2"/>
    <row r="5" spans="1:19" ht="12.95" customHeight="1" x14ac:dyDescent="0.2">
      <c r="A5" s="100" t="s">
        <v>10</v>
      </c>
      <c r="B5" s="101"/>
      <c r="C5" s="104" t="s">
        <v>11</v>
      </c>
      <c r="D5" s="116" t="s">
        <v>12</v>
      </c>
      <c r="E5" s="117"/>
      <c r="F5" s="117"/>
      <c r="G5" s="118"/>
      <c r="H5" s="119" t="s">
        <v>13</v>
      </c>
      <c r="I5" s="120"/>
      <c r="K5" s="100" t="s">
        <v>10</v>
      </c>
      <c r="L5" s="101"/>
      <c r="M5" s="104" t="s">
        <v>11</v>
      </c>
      <c r="N5" s="116" t="s">
        <v>12</v>
      </c>
      <c r="O5" s="117"/>
      <c r="P5" s="117"/>
      <c r="Q5" s="118"/>
      <c r="R5" s="119" t="s">
        <v>13</v>
      </c>
      <c r="S5" s="120"/>
    </row>
    <row r="6" spans="1:19" ht="12.95" customHeight="1" x14ac:dyDescent="0.2">
      <c r="A6" s="102" t="s">
        <v>14</v>
      </c>
      <c r="B6" s="103"/>
      <c r="C6" s="105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05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150</v>
      </c>
      <c r="E8" s="12">
        <v>61</v>
      </c>
      <c r="F8" s="12">
        <v>7</v>
      </c>
      <c r="G8" s="13">
        <f>IF(AND(ISBLANK(D8),ISBLANK(E8)),"",D8+E8)</f>
        <v>211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163</v>
      </c>
      <c r="O8" s="12">
        <v>67</v>
      </c>
      <c r="P8" s="12">
        <v>3</v>
      </c>
      <c r="Q8" s="13">
        <f>IF(AND(ISBLANK(N8),ISBLANK(O8)),"",N8+O8)</f>
        <v>230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133</v>
      </c>
      <c r="E9" s="18">
        <v>35</v>
      </c>
      <c r="F9" s="18">
        <v>8</v>
      </c>
      <c r="G9" s="19">
        <f>IF(AND(ISBLANK(D9),ISBLANK(E9)),"",D9+E9)</f>
        <v>168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159</v>
      </c>
      <c r="O9" s="18">
        <v>70</v>
      </c>
      <c r="P9" s="18">
        <v>2</v>
      </c>
      <c r="Q9" s="19">
        <f>IF(AND(ISBLANK(N9),ISBLANK(O9)),"",N9+O9)</f>
        <v>229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0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1</v>
      </c>
    </row>
    <row r="12" spans="1:19" ht="15.95" customHeight="1" x14ac:dyDescent="0.2">
      <c r="A12" s="96">
        <v>14736</v>
      </c>
      <c r="B12" s="97"/>
      <c r="C12" s="26" t="s">
        <v>18</v>
      </c>
      <c r="D12" s="27">
        <f>IF(ISNUMBER($G12),SUM(D8:D11),"")</f>
        <v>283</v>
      </c>
      <c r="E12" s="28">
        <f>IF(ISNUMBER($G12),SUM(E8:E11),"")</f>
        <v>96</v>
      </c>
      <c r="F12" s="28">
        <f>IF(ISNUMBER($G12),SUM(F8:F11),"")</f>
        <v>15</v>
      </c>
      <c r="G12" s="29">
        <f>IF(SUM($G8:$G11)+SUM($Q8:$Q11)&gt;0,SUM(G8:G11),"")</f>
        <v>379</v>
      </c>
      <c r="H12" s="27">
        <f>IF(ISNUMBER($G12),SUM(H8:H11),"")</f>
        <v>0</v>
      </c>
      <c r="I12" s="99"/>
      <c r="K12" s="96">
        <v>23298</v>
      </c>
      <c r="L12" s="97"/>
      <c r="M12" s="26" t="s">
        <v>18</v>
      </c>
      <c r="N12" s="27">
        <f>IF(ISNUMBER($G12),SUM(N8:N11),"")</f>
        <v>322</v>
      </c>
      <c r="O12" s="28">
        <f>IF(ISNUMBER($G12),SUM(O8:O11),"")</f>
        <v>137</v>
      </c>
      <c r="P12" s="28">
        <f>IF(ISNUMBER($G12),SUM(P8:P11),"")</f>
        <v>5</v>
      </c>
      <c r="Q12" s="29">
        <f>IF(SUM($G8:$G11)+SUM($Q8:$Q11)&gt;0,SUM(Q8:Q11),"")</f>
        <v>459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119</v>
      </c>
      <c r="E13" s="12">
        <v>35</v>
      </c>
      <c r="F13" s="12">
        <v>10</v>
      </c>
      <c r="G13" s="13">
        <f>IF(AND(ISBLANK(D13),ISBLANK(E13)),"",D13+E13)</f>
        <v>154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138</v>
      </c>
      <c r="O13" s="12">
        <v>54</v>
      </c>
      <c r="P13" s="12">
        <v>4</v>
      </c>
      <c r="Q13" s="13">
        <f>IF(AND(ISBLANK(N13),ISBLANK(O13)),"",N13+O13)</f>
        <v>192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122</v>
      </c>
      <c r="E14" s="18">
        <v>34</v>
      </c>
      <c r="F14" s="18">
        <v>13</v>
      </c>
      <c r="G14" s="19">
        <f>IF(AND(ISBLANK(D14),ISBLANK(E14)),"",D14+E14)</f>
        <v>156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145</v>
      </c>
      <c r="O14" s="18">
        <v>63</v>
      </c>
      <c r="P14" s="18">
        <v>7</v>
      </c>
      <c r="Q14" s="19">
        <f>IF(AND(ISBLANK(N14),ISBLANK(O14)),"",N14+O14)</f>
        <v>208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0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1</v>
      </c>
    </row>
    <row r="17" spans="1:19" ht="15.95" customHeight="1" x14ac:dyDescent="0.2">
      <c r="A17" s="96">
        <v>23299</v>
      </c>
      <c r="B17" s="97"/>
      <c r="C17" s="26" t="s">
        <v>18</v>
      </c>
      <c r="D17" s="27">
        <f>IF(ISNUMBER($G17),SUM(D13:D16),"")</f>
        <v>241</v>
      </c>
      <c r="E17" s="28">
        <f>IF(ISNUMBER($G17),SUM(E13:E16),"")</f>
        <v>69</v>
      </c>
      <c r="F17" s="28">
        <f>IF(ISNUMBER($G17),SUM(F13:F16),"")</f>
        <v>23</v>
      </c>
      <c r="G17" s="29">
        <f>IF(SUM($G13:$G16)+SUM($Q13:$Q16)&gt;0,SUM(G13:G16),"")</f>
        <v>310</v>
      </c>
      <c r="H17" s="27">
        <f>IF(ISNUMBER($G17),SUM(H13:H16),"")</f>
        <v>0</v>
      </c>
      <c r="I17" s="99"/>
      <c r="K17" s="96">
        <v>26330</v>
      </c>
      <c r="L17" s="97"/>
      <c r="M17" s="26" t="s">
        <v>18</v>
      </c>
      <c r="N17" s="27">
        <f>IF(ISNUMBER($G17),SUM(N13:N16),"")</f>
        <v>283</v>
      </c>
      <c r="O17" s="28">
        <f>IF(ISNUMBER($G17),SUM(O13:O16),"")</f>
        <v>117</v>
      </c>
      <c r="P17" s="28">
        <f>IF(ISNUMBER($G17),SUM(P13:P16),"")</f>
        <v>11</v>
      </c>
      <c r="Q17" s="29">
        <f>IF(SUM($G13:$G16)+SUM($Q13:$Q16)&gt;0,SUM(Q13:Q16),"")</f>
        <v>400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135</v>
      </c>
      <c r="E18" s="12">
        <v>44</v>
      </c>
      <c r="F18" s="12">
        <v>10</v>
      </c>
      <c r="G18" s="13">
        <f>IF(AND(ISBLANK(D18),ISBLANK(E18)),"",D18+E18)</f>
        <v>179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123</v>
      </c>
      <c r="O18" s="12">
        <v>43</v>
      </c>
      <c r="P18" s="12">
        <v>8</v>
      </c>
      <c r="Q18" s="13">
        <f>IF(AND(ISBLANK(N18),ISBLANK(O18)),"",N18+O18)</f>
        <v>166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161</v>
      </c>
      <c r="E19" s="18">
        <v>72</v>
      </c>
      <c r="F19" s="18">
        <v>7</v>
      </c>
      <c r="G19" s="19">
        <f>IF(AND(ISBLANK(D19),ISBLANK(E19)),"",D19+E19)</f>
        <v>233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126</v>
      </c>
      <c r="O19" s="18">
        <v>26</v>
      </c>
      <c r="P19" s="18">
        <v>13</v>
      </c>
      <c r="Q19" s="19">
        <f>IF(AND(ISBLANK(N19),ISBLANK(O19)),"",N19+O19)</f>
        <v>152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32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1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0</v>
      </c>
    </row>
    <row r="22" spans="1:19" ht="15.95" customHeight="1" x14ac:dyDescent="0.2">
      <c r="A22" s="96">
        <v>26126</v>
      </c>
      <c r="B22" s="97"/>
      <c r="C22" s="26" t="s">
        <v>18</v>
      </c>
      <c r="D22" s="27">
        <f>IF(ISNUMBER($G22),SUM(D18:D21),"")</f>
        <v>296</v>
      </c>
      <c r="E22" s="28">
        <f>IF(ISNUMBER($G22),SUM(E18:E21),"")</f>
        <v>116</v>
      </c>
      <c r="F22" s="28">
        <f>IF(ISNUMBER($G22),SUM(F18:F21),"")</f>
        <v>17</v>
      </c>
      <c r="G22" s="29">
        <f>IF(SUM($G18:$G21)+SUM($Q18:$Q21)&gt;0,SUM(G18:G21),"")</f>
        <v>412</v>
      </c>
      <c r="H22" s="27">
        <f>IF(ISNUMBER($G22),SUM(H18:H21),"")</f>
        <v>2</v>
      </c>
      <c r="I22" s="99"/>
      <c r="K22" s="96">
        <v>23863</v>
      </c>
      <c r="L22" s="97"/>
      <c r="M22" s="26" t="s">
        <v>18</v>
      </c>
      <c r="N22" s="27">
        <f>IF(ISNUMBER($G22),SUM(N18:N21),"")</f>
        <v>249</v>
      </c>
      <c r="O22" s="28">
        <f>IF(ISNUMBER($G22),SUM(O18:O21),"")</f>
        <v>69</v>
      </c>
      <c r="P22" s="28">
        <f>IF(ISNUMBER($G22),SUM(P18:P21),"")</f>
        <v>21</v>
      </c>
      <c r="Q22" s="29">
        <f>IF(SUM($G18:$G21)+SUM($Q18:$Q21)&gt;0,SUM(Q18:Q21),"")</f>
        <v>318</v>
      </c>
      <c r="R22" s="27">
        <f>IF(ISNUMBER($G22),SUM(R18:R21),"")</f>
        <v>0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142</v>
      </c>
      <c r="E23" s="12">
        <v>62</v>
      </c>
      <c r="F23" s="12">
        <v>3</v>
      </c>
      <c r="G23" s="13">
        <f>IF(AND(ISBLANK(D23),ISBLANK(E23)),"",D23+E23)</f>
        <v>204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131</v>
      </c>
      <c r="O23" s="12">
        <v>53</v>
      </c>
      <c r="P23" s="12">
        <v>6</v>
      </c>
      <c r="Q23" s="13">
        <f>IF(AND(ISBLANK(N23),ISBLANK(O23)),"",N23+O23)</f>
        <v>184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131</v>
      </c>
      <c r="E24" s="18">
        <v>60</v>
      </c>
      <c r="F24" s="18">
        <v>6</v>
      </c>
      <c r="G24" s="19">
        <f>IF(AND(ISBLANK(D24),ISBLANK(E24)),"",D24+E24)</f>
        <v>191</v>
      </c>
      <c r="H24" s="20">
        <f>IF(OR(ISNUMBER($G24),ISNUMBER($Q24)),(SIGN(N($G24)-N($Q24))+1)/2,"")</f>
        <v>0.5</v>
      </c>
      <c r="I24" s="15"/>
      <c r="K24" s="90"/>
      <c r="L24" s="91"/>
      <c r="M24" s="16">
        <v>2</v>
      </c>
      <c r="N24" s="17">
        <v>138</v>
      </c>
      <c r="O24" s="18">
        <v>53</v>
      </c>
      <c r="P24" s="18">
        <v>5</v>
      </c>
      <c r="Q24" s="19">
        <f>IF(AND(ISBLANK(N24),ISBLANK(O24)),"",N24+O24)</f>
        <v>191</v>
      </c>
      <c r="R24" s="20">
        <f>IF(ISNUMBER($H24),1-$H24,"")</f>
        <v>0.5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36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5279</v>
      </c>
      <c r="B27" s="97"/>
      <c r="C27" s="26" t="s">
        <v>18</v>
      </c>
      <c r="D27" s="27">
        <f>IF(ISNUMBER($G27),SUM(D23:D26),"")</f>
        <v>273</v>
      </c>
      <c r="E27" s="28">
        <f>IF(ISNUMBER($G27),SUM(E23:E26),"")</f>
        <v>122</v>
      </c>
      <c r="F27" s="28">
        <f>IF(ISNUMBER($G27),SUM(F23:F26),"")</f>
        <v>9</v>
      </c>
      <c r="G27" s="29">
        <f>IF(SUM($G23:$G26)+SUM($Q23:$Q26)&gt;0,SUM(G23:G26),"")</f>
        <v>395</v>
      </c>
      <c r="H27" s="27">
        <f>IF(ISNUMBER($G27),SUM(H23:H26),"")</f>
        <v>1.5</v>
      </c>
      <c r="I27" s="99"/>
      <c r="K27" s="96">
        <v>23302</v>
      </c>
      <c r="L27" s="97"/>
      <c r="M27" s="26" t="s">
        <v>18</v>
      </c>
      <c r="N27" s="27">
        <f>IF(ISNUMBER($G27),SUM(N23:N26),"")</f>
        <v>269</v>
      </c>
      <c r="O27" s="28">
        <f>IF(ISNUMBER($G27),SUM(O23:O26),"")</f>
        <v>106</v>
      </c>
      <c r="P27" s="28">
        <f>IF(ISNUMBER($G27),SUM(P23:P26),"")</f>
        <v>11</v>
      </c>
      <c r="Q27" s="29">
        <f>IF(SUM($G23:$G26)+SUM($Q23:$Q26)&gt;0,SUM(Q23:Q26),"")</f>
        <v>375</v>
      </c>
      <c r="R27" s="27">
        <f>IF(ISNUMBER($G27),SUM(R23:R26),"")</f>
        <v>0.5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135</v>
      </c>
      <c r="E28" s="12">
        <v>62</v>
      </c>
      <c r="F28" s="12">
        <v>7</v>
      </c>
      <c r="G28" s="13">
        <f>IF(AND(ISBLANK(D28),ISBLANK(E28)),"",D28+E28)</f>
        <v>197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143</v>
      </c>
      <c r="O28" s="12">
        <v>71</v>
      </c>
      <c r="P28" s="12">
        <v>2</v>
      </c>
      <c r="Q28" s="13">
        <f>IF(AND(ISBLANK(N28),ISBLANK(O28)),"",N28+O28)</f>
        <v>214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147</v>
      </c>
      <c r="E29" s="18">
        <v>80</v>
      </c>
      <c r="F29" s="18">
        <v>3</v>
      </c>
      <c r="G29" s="19">
        <f>IF(AND(ISBLANK(D29),ISBLANK(E29)),"",D29+E29)</f>
        <v>227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144</v>
      </c>
      <c r="O29" s="18">
        <v>72</v>
      </c>
      <c r="P29" s="18">
        <v>2</v>
      </c>
      <c r="Q29" s="19">
        <f>IF(AND(ISBLANK(N29),ISBLANK(O29)),"",N29+O29)</f>
        <v>216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40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0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1</v>
      </c>
    </row>
    <row r="32" spans="1:19" ht="15.95" customHeight="1" x14ac:dyDescent="0.2">
      <c r="A32" s="96">
        <v>12863</v>
      </c>
      <c r="B32" s="97"/>
      <c r="C32" s="26" t="s">
        <v>18</v>
      </c>
      <c r="D32" s="27">
        <f>IF(ISNUMBER($G32),SUM(D28:D31),"")</f>
        <v>282</v>
      </c>
      <c r="E32" s="28">
        <f>IF(ISNUMBER($G32),SUM(E28:E31),"")</f>
        <v>142</v>
      </c>
      <c r="F32" s="28">
        <f>IF(ISNUMBER($G32),SUM(F28:F31),"")</f>
        <v>10</v>
      </c>
      <c r="G32" s="29">
        <f>IF(SUM($G28:$G31)+SUM($Q28:$Q31)&gt;0,SUM(G28:G31),"")</f>
        <v>424</v>
      </c>
      <c r="H32" s="27">
        <f>IF(ISNUMBER($G32),SUM(H28:H31),"")</f>
        <v>1</v>
      </c>
      <c r="I32" s="99"/>
      <c r="K32" s="96">
        <v>24259</v>
      </c>
      <c r="L32" s="97"/>
      <c r="M32" s="26" t="s">
        <v>18</v>
      </c>
      <c r="N32" s="27">
        <f>IF(ISNUMBER($G32),SUM(N28:N31),"")</f>
        <v>287</v>
      </c>
      <c r="O32" s="28">
        <f>IF(ISNUMBER($G32),SUM(O28:O31),"")</f>
        <v>143</v>
      </c>
      <c r="P32" s="28">
        <f>IF(ISNUMBER($G32),SUM(P28:P31),"")</f>
        <v>4</v>
      </c>
      <c r="Q32" s="29">
        <f>IF(SUM($G28:$G31)+SUM($Q28:$Q31)&gt;0,SUM(Q28:Q31),"")</f>
        <v>430</v>
      </c>
      <c r="R32" s="27">
        <f>IF(ISNUMBER($G32),SUM(R28:R31),"")</f>
        <v>1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140</v>
      </c>
      <c r="E33" s="12">
        <v>52</v>
      </c>
      <c r="F33" s="12">
        <v>7</v>
      </c>
      <c r="G33" s="13">
        <f>IF(AND(ISBLANK(D33),ISBLANK(E33)),"",D33+E33)</f>
        <v>192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152</v>
      </c>
      <c r="O33" s="12">
        <v>70</v>
      </c>
      <c r="P33" s="12">
        <v>3</v>
      </c>
      <c r="Q33" s="13">
        <f>IF(AND(ISBLANK(N33),ISBLANK(O33)),"",N33+O33)</f>
        <v>222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139</v>
      </c>
      <c r="E34" s="18">
        <v>53</v>
      </c>
      <c r="F34" s="18">
        <v>6</v>
      </c>
      <c r="G34" s="19">
        <f>IF(AND(ISBLANK(D34),ISBLANK(E34)),"",D34+E34)</f>
        <v>192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162</v>
      </c>
      <c r="O34" s="18">
        <v>71</v>
      </c>
      <c r="P34" s="18">
        <v>5</v>
      </c>
      <c r="Q34" s="19">
        <f>IF(AND(ISBLANK(N34),ISBLANK(O34)),"",N34+O34)</f>
        <v>233</v>
      </c>
      <c r="R34" s="20">
        <f>IF(ISNUMBER($H34),1-$H34,"")</f>
        <v>1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44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0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1</v>
      </c>
    </row>
    <row r="37" spans="1:19" ht="15.95" customHeight="1" x14ac:dyDescent="0.2">
      <c r="A37" s="96">
        <v>23301</v>
      </c>
      <c r="B37" s="97"/>
      <c r="C37" s="26" t="s">
        <v>18</v>
      </c>
      <c r="D37" s="27">
        <f>IF(ISNUMBER($G37),SUM(D33:D36),"")</f>
        <v>279</v>
      </c>
      <c r="E37" s="28">
        <f>IF(ISNUMBER($G37),SUM(E33:E36),"")</f>
        <v>105</v>
      </c>
      <c r="F37" s="28">
        <f>IF(ISNUMBER($G37),SUM(F33:F36),"")</f>
        <v>13</v>
      </c>
      <c r="G37" s="29">
        <f>IF(SUM($G33:$G36)+SUM($Q33:$Q36)&gt;0,SUM(G33:G36),"")</f>
        <v>384</v>
      </c>
      <c r="H37" s="27">
        <f>IF(ISNUMBER($G37),SUM(H33:H36),"")</f>
        <v>0</v>
      </c>
      <c r="I37" s="99"/>
      <c r="K37" s="96">
        <v>20566</v>
      </c>
      <c r="L37" s="97"/>
      <c r="M37" s="26" t="s">
        <v>18</v>
      </c>
      <c r="N37" s="27">
        <f>IF(ISNUMBER($G37),SUM(N33:N36),"")</f>
        <v>314</v>
      </c>
      <c r="O37" s="28">
        <f>IF(ISNUMBER($G37),SUM(O33:O36),"")</f>
        <v>141</v>
      </c>
      <c r="P37" s="28">
        <f>IF(ISNUMBER($G37),SUM(P33:P36),"")</f>
        <v>8</v>
      </c>
      <c r="Q37" s="29">
        <f>IF(SUM($G33:$G36)+SUM($Q33:$Q36)&gt;0,SUM(Q33:Q36),"")</f>
        <v>455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1654</v>
      </c>
      <c r="E39" s="34">
        <f>IF(ISNUMBER($G39),SUM(E12,E17,E22,E27,E32,E37),"")</f>
        <v>650</v>
      </c>
      <c r="F39" s="34">
        <f>IF(ISNUMBER($G39),SUM(F12,F17,F22,F27,F32,F37),"")</f>
        <v>87</v>
      </c>
      <c r="G39" s="35">
        <f>IF(SUM($G$8:$G$37)+SUM($Q$8:$Q$37)&gt;0,SUM(G12,G17,G22,G27,G32,G37),"")</f>
        <v>2304</v>
      </c>
      <c r="H39" s="36">
        <f>IF(SUM($G$8:$G$37)+SUM($Q$8:$Q$37)&gt;0,SUM(H12,H17,H22,H27,H32,H37),"")</f>
        <v>4.5</v>
      </c>
      <c r="I39" s="37">
        <f>IF(ISNUMBER($G39),(SIGN($G39-$Q39)+1)/IF(COUNT(I$11,I$16,I$21,I$26,I$31,I$36)&gt;3,1,2),"")</f>
        <v>0</v>
      </c>
      <c r="K39" s="30"/>
      <c r="L39" s="31"/>
      <c r="M39" s="32" t="s">
        <v>45</v>
      </c>
      <c r="N39" s="33">
        <f>IF(ISNUMBER($G39),SUM(N12,N17,N22,N27,N32,N37),"")</f>
        <v>1724</v>
      </c>
      <c r="O39" s="34">
        <f>IF(ISNUMBER($G39),SUM(O12,O17,O22,O27,O32,O37),"")</f>
        <v>713</v>
      </c>
      <c r="P39" s="34">
        <f>IF(ISNUMBER($G39),SUM(P12,P17,P22,P27,P32,P37),"")</f>
        <v>60</v>
      </c>
      <c r="Q39" s="35">
        <f>IF(SUM($G$8:$G$37)+SUM($Q$8:$Q$37)&gt;0,SUM(Q12,Q17,Q22,Q27,Q32,Q37),"")</f>
        <v>2437</v>
      </c>
      <c r="R39" s="36">
        <f>IF(SUM($G$8:$G$37)+SUM($Q$8:$Q$37)&gt;0,SUM(R12,R17,R22,R27,R32,R37),"")</f>
        <v>7.5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42" t="s">
        <v>46</v>
      </c>
      <c r="C41" s="76" t="s">
        <v>47</v>
      </c>
      <c r="D41" s="76"/>
      <c r="E41" s="76"/>
      <c r="G41" s="85" t="s">
        <v>48</v>
      </c>
      <c r="H41" s="85"/>
      <c r="I41" s="39">
        <f>IF(ISNUMBER(I$39),SUM(I11,I16,I21,I26,I31,I36,I39),"")</f>
        <v>2</v>
      </c>
      <c r="K41" s="38"/>
      <c r="L41" s="42" t="s">
        <v>46</v>
      </c>
      <c r="M41" s="76" t="s">
        <v>49</v>
      </c>
      <c r="N41" s="76"/>
      <c r="O41" s="76"/>
      <c r="Q41" s="85" t="s">
        <v>48</v>
      </c>
      <c r="R41" s="85"/>
      <c r="S41" s="39">
        <f>IF(ISNUMBER(S$39),SUM(S11,S16,S21,S26,S31,S36,S39),"")</f>
        <v>6</v>
      </c>
    </row>
    <row r="42" spans="1:19" ht="18" customHeight="1" x14ac:dyDescent="0.2">
      <c r="A42" s="38"/>
      <c r="B42" s="42" t="s">
        <v>50</v>
      </c>
      <c r="C42" s="77"/>
      <c r="D42" s="77"/>
      <c r="E42" s="77"/>
      <c r="G42" s="41"/>
      <c r="H42" s="41"/>
      <c r="I42" s="41"/>
      <c r="K42" s="38"/>
      <c r="L42" s="42" t="s">
        <v>50</v>
      </c>
      <c r="M42" s="77"/>
      <c r="N42" s="77"/>
      <c r="O42" s="77"/>
      <c r="Q42" s="41"/>
      <c r="R42" s="41"/>
      <c r="S42" s="41"/>
    </row>
    <row r="43" spans="1:19" ht="20.100000000000001" customHeight="1" x14ac:dyDescent="0.2">
      <c r="A43" s="42" t="s">
        <v>51</v>
      </c>
      <c r="B43" s="42" t="s">
        <v>52</v>
      </c>
      <c r="C43" s="73" t="s">
        <v>53</v>
      </c>
      <c r="D43" s="73"/>
      <c r="E43" s="73"/>
      <c r="F43" s="73"/>
      <c r="G43" s="73"/>
      <c r="H43" s="73"/>
      <c r="I43" s="42"/>
      <c r="J43" s="42"/>
      <c r="K43" s="42" t="s">
        <v>54</v>
      </c>
      <c r="L43" s="73" t="s">
        <v>55</v>
      </c>
      <c r="M43" s="73"/>
      <c r="O43" s="42" t="s">
        <v>50</v>
      </c>
      <c r="P43" s="73"/>
      <c r="Q43" s="73"/>
      <c r="R43" s="73"/>
      <c r="S43" s="73"/>
    </row>
    <row r="44" spans="1:19" ht="9.9499999999999993" customHeight="1" x14ac:dyDescent="0.2">
      <c r="E44" s="38"/>
      <c r="H44" s="38"/>
    </row>
    <row r="45" spans="1:19" ht="30" customHeight="1" x14ac:dyDescent="0.3">
      <c r="A45" s="40" t="str">
        <f>"Technické podmínky utkání:   " &amp; $B$3 &amp; IF(ISBLANK($B$3),""," – ") &amp; $L$3</f>
        <v>Technické podmínky utkání:    Holýšov C –  Holýšov D</v>
      </c>
    </row>
    <row r="46" spans="1:19" ht="20.100000000000001" customHeight="1" x14ac:dyDescent="0.2">
      <c r="B46" s="2" t="s">
        <v>56</v>
      </c>
      <c r="C46" s="75" t="s">
        <v>57</v>
      </c>
      <c r="D46" s="75"/>
      <c r="I46" s="2" t="s">
        <v>58</v>
      </c>
      <c r="J46" s="75">
        <v>18</v>
      </c>
      <c r="K46" s="75"/>
    </row>
    <row r="47" spans="1:19" ht="20.100000000000001" customHeight="1" x14ac:dyDescent="0.2">
      <c r="B47" s="2" t="s">
        <v>59</v>
      </c>
      <c r="C47" s="87" t="s">
        <v>60</v>
      </c>
      <c r="D47" s="87"/>
      <c r="I47" s="2" t="s">
        <v>61</v>
      </c>
      <c r="J47" s="87">
        <v>3</v>
      </c>
      <c r="K47" s="87"/>
      <c r="P47" s="2" t="s">
        <v>62</v>
      </c>
      <c r="Q47" s="86" t="s">
        <v>63</v>
      </c>
      <c r="R47" s="86"/>
      <c r="S47" s="86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65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52"/>
      <c r="B55" s="59" t="s">
        <v>67</v>
      </c>
      <c r="C55" s="46"/>
      <c r="D55" s="47"/>
      <c r="E55" s="59" t="s">
        <v>68</v>
      </c>
      <c r="F55" s="46"/>
      <c r="G55" s="46"/>
      <c r="H55" s="46"/>
      <c r="I55" s="47"/>
      <c r="J55" s="44"/>
      <c r="K55" s="54"/>
      <c r="L55" s="59" t="s">
        <v>67</v>
      </c>
      <c r="M55" s="46"/>
      <c r="N55" s="47"/>
      <c r="O55" s="59" t="s">
        <v>68</v>
      </c>
      <c r="P55" s="46"/>
      <c r="Q55" s="46"/>
      <c r="R55" s="46"/>
      <c r="S55" s="57"/>
    </row>
    <row r="56" spans="1:19" ht="21" customHeight="1" x14ac:dyDescent="0.2">
      <c r="A56" s="53" t="s">
        <v>69</v>
      </c>
      <c r="B56" s="48" t="s">
        <v>70</v>
      </c>
      <c r="C56" s="49"/>
      <c r="D56" s="50" t="s">
        <v>71</v>
      </c>
      <c r="E56" s="48" t="s">
        <v>70</v>
      </c>
      <c r="F56" s="51"/>
      <c r="G56" s="51"/>
      <c r="H56" s="55"/>
      <c r="I56" s="50" t="s">
        <v>71</v>
      </c>
      <c r="J56" s="44"/>
      <c r="K56" s="56" t="s">
        <v>69</v>
      </c>
      <c r="L56" s="48" t="s">
        <v>70</v>
      </c>
      <c r="M56" s="49"/>
      <c r="N56" s="50" t="s">
        <v>71</v>
      </c>
      <c r="O56" s="48" t="s">
        <v>70</v>
      </c>
      <c r="P56" s="51"/>
      <c r="Q56" s="51"/>
      <c r="R56" s="55"/>
      <c r="S56" s="58" t="s">
        <v>71</v>
      </c>
    </row>
    <row r="57" spans="1:19" ht="21" customHeight="1" x14ac:dyDescent="0.2">
      <c r="A57" s="67"/>
      <c r="B57" s="71"/>
      <c r="C57" s="72"/>
      <c r="D57" s="68"/>
      <c r="E57" s="71"/>
      <c r="F57" s="74"/>
      <c r="G57" s="74"/>
      <c r="H57" s="72"/>
      <c r="I57" s="68"/>
      <c r="J57" s="44"/>
      <c r="K57" s="69">
        <v>1</v>
      </c>
      <c r="L57" s="71" t="s">
        <v>72</v>
      </c>
      <c r="M57" s="72"/>
      <c r="N57" s="68">
        <v>15764</v>
      </c>
      <c r="O57" s="71" t="s">
        <v>73</v>
      </c>
      <c r="P57" s="74"/>
      <c r="Q57" s="74"/>
      <c r="R57" s="72"/>
      <c r="S57" s="70">
        <v>26330</v>
      </c>
    </row>
    <row r="58" spans="1:19" ht="21" customHeight="1" x14ac:dyDescent="0.2">
      <c r="A58" s="67"/>
      <c r="B58" s="71"/>
      <c r="C58" s="72"/>
      <c r="D58" s="68"/>
      <c r="E58" s="71"/>
      <c r="F58" s="74"/>
      <c r="G58" s="74"/>
      <c r="H58" s="72"/>
      <c r="I58" s="68"/>
      <c r="J58" s="44"/>
      <c r="K58" s="69"/>
      <c r="L58" s="71"/>
      <c r="M58" s="72"/>
      <c r="N58" s="68"/>
      <c r="O58" s="71"/>
      <c r="P58" s="74"/>
      <c r="Q58" s="74"/>
      <c r="R58" s="72"/>
      <c r="S58" s="70"/>
    </row>
    <row r="59" spans="1:19" ht="12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 x14ac:dyDescent="0.2"/>
    <row r="61" spans="1:19" ht="15" customHeight="1" x14ac:dyDescent="0.2">
      <c r="A61" s="79" t="s">
        <v>74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75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76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77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5"/>
      <c r="B66" s="66" t="s">
        <v>78</v>
      </c>
      <c r="C66" s="78" t="s">
        <v>79</v>
      </c>
      <c r="D66" s="78"/>
      <c r="E66" s="78"/>
      <c r="F66" s="78"/>
      <c r="G66" s="78"/>
      <c r="H66" s="78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R5:S5"/>
    <mergeCell ref="K8:L9"/>
    <mergeCell ref="K10:L11"/>
    <mergeCell ref="M5:M6"/>
    <mergeCell ref="K5:L5"/>
    <mergeCell ref="K6:L6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D5:G5"/>
    <mergeCell ref="H5:I5"/>
    <mergeCell ref="A30:B31"/>
    <mergeCell ref="A32:B32"/>
    <mergeCell ref="I31:I32"/>
    <mergeCell ref="K23:L24"/>
    <mergeCell ref="K28:L29"/>
    <mergeCell ref="K30:L31"/>
    <mergeCell ref="K32:L32"/>
    <mergeCell ref="K27:L27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5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8C000000}">
      <formula1>0</formula1>
      <formula2>99999</formula2>
    </dataValidation>
    <dataValidation type="whole" allowBlank="1" showInputMessage="1" showErrorMessage="1" sqref="K57:K58 A57:A58" xr:uid="{00000000-0002-0000-0000-0000AC000000}">
      <formula1>1</formula1>
      <formula2>200</formula2>
    </dataValidation>
    <dataValidation type="date" allowBlank="1" showInputMessage="1" showErrorMessage="1" sqref="Q1:S1" xr:uid="{00000000-0002-0000-0000-0000B4000000}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2021-10-09T20:29:15Z</cp:lastPrinted>
  <dcterms:created xsi:type="dcterms:W3CDTF">2005-07-26T20:23:27Z</dcterms:created>
  <dcterms:modified xsi:type="dcterms:W3CDTF">2021-10-09T20:30:35Z</dcterms:modified>
  <cp:category/>
</cp:coreProperties>
</file>